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ttm\Dropbox\isdc\simulator\reactor\sim_v4\"/>
    </mc:Choice>
  </mc:AlternateContent>
  <bookViews>
    <workbookView xWindow="0" yWindow="0" windowWidth="25065" windowHeight="17055" xr2:uid="{00000000-000D-0000-FFFF-FFFF00000000}"/>
  </bookViews>
  <sheets>
    <sheet name="Sheet1" sheetId="1" r:id="rId1"/>
  </sheets>
  <calcPr calcId="171027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0" i="1" l="1"/>
  <c r="B50" i="1"/>
  <c r="C50" i="1"/>
  <c r="D50" i="1"/>
  <c r="E50" i="1"/>
  <c r="F50" i="1"/>
  <c r="A23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B23" i="1"/>
  <c r="F23" i="1"/>
  <c r="D23" i="1"/>
  <c r="C23" i="1"/>
  <c r="E55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B48" i="1"/>
  <c r="C48" i="1"/>
  <c r="D48" i="1"/>
  <c r="E48" i="1"/>
  <c r="B47" i="1"/>
  <c r="C47" i="1"/>
  <c r="D47" i="1"/>
  <c r="E47" i="1"/>
  <c r="B44" i="1"/>
  <c r="C44" i="1"/>
  <c r="D44" i="1"/>
  <c r="E44" i="1"/>
  <c r="F44" i="1"/>
  <c r="B43" i="1"/>
  <c r="C43" i="1"/>
  <c r="D43" i="1"/>
  <c r="E43" i="1"/>
  <c r="F43" i="1"/>
  <c r="B32" i="1"/>
  <c r="C32" i="1"/>
  <c r="D32" i="1"/>
  <c r="E32" i="1"/>
  <c r="F32" i="1"/>
  <c r="B31" i="1"/>
  <c r="C31" i="1"/>
  <c r="D31" i="1"/>
  <c r="E31" i="1"/>
  <c r="F31" i="1"/>
  <c r="B40" i="1"/>
  <c r="C40" i="1"/>
  <c r="D40" i="1"/>
  <c r="E40" i="1"/>
  <c r="F40" i="1"/>
  <c r="A49" i="1"/>
  <c r="B49" i="1"/>
  <c r="C49" i="1"/>
  <c r="F48" i="1"/>
  <c r="F47" i="1"/>
  <c r="B46" i="1"/>
  <c r="C46" i="1"/>
  <c r="D46" i="1"/>
  <c r="E46" i="1"/>
  <c r="B45" i="1"/>
  <c r="C45" i="1"/>
  <c r="D45" i="1"/>
  <c r="E45" i="1"/>
  <c r="F45" i="1"/>
  <c r="B42" i="1"/>
  <c r="C42" i="1"/>
  <c r="D42" i="1"/>
  <c r="E42" i="1"/>
  <c r="F42" i="1"/>
  <c r="B41" i="1"/>
  <c r="C41" i="1"/>
  <c r="B39" i="1"/>
  <c r="C39" i="1"/>
  <c r="D39" i="1"/>
  <c r="E39" i="1"/>
  <c r="F39" i="1"/>
  <c r="B38" i="1"/>
  <c r="C38" i="1"/>
  <c r="D38" i="1"/>
  <c r="E38" i="1"/>
  <c r="F38" i="1"/>
  <c r="B37" i="1"/>
  <c r="C37" i="1"/>
  <c r="B36" i="1"/>
  <c r="C36" i="1"/>
  <c r="B35" i="1"/>
  <c r="C35" i="1"/>
  <c r="D35" i="1"/>
  <c r="E35" i="1"/>
  <c r="F35" i="1"/>
  <c r="B34" i="1"/>
  <c r="C34" i="1"/>
  <c r="D34" i="1"/>
  <c r="E34" i="1"/>
  <c r="F34" i="1"/>
  <c r="B33" i="1"/>
  <c r="C33" i="1"/>
  <c r="D33" i="1"/>
  <c r="E33" i="1"/>
  <c r="F33" i="1"/>
  <c r="B20" i="1"/>
  <c r="F20" i="1"/>
  <c r="B16" i="1"/>
  <c r="F16" i="1"/>
  <c r="B12" i="1"/>
  <c r="F12" i="1"/>
  <c r="B11" i="1"/>
  <c r="F11" i="1"/>
  <c r="B8" i="1"/>
  <c r="F8" i="1"/>
  <c r="B7" i="1"/>
  <c r="F7" i="1"/>
  <c r="D20" i="1"/>
  <c r="D16" i="1"/>
  <c r="D12" i="1"/>
  <c r="D8" i="1"/>
  <c r="D7" i="1"/>
  <c r="C20" i="1"/>
  <c r="C16" i="1"/>
  <c r="C12" i="1"/>
  <c r="C11" i="1"/>
  <c r="C8" i="1"/>
  <c r="C7" i="1"/>
  <c r="B22" i="1"/>
  <c r="F22" i="1"/>
  <c r="B21" i="1"/>
  <c r="F21" i="1"/>
  <c r="B19" i="1"/>
  <c r="F19" i="1"/>
  <c r="B18" i="1"/>
  <c r="F18" i="1"/>
  <c r="B17" i="1"/>
  <c r="F17" i="1"/>
  <c r="B15" i="1"/>
  <c r="F15" i="1"/>
  <c r="B14" i="1"/>
  <c r="F14" i="1"/>
  <c r="B13" i="1"/>
  <c r="F13" i="1"/>
  <c r="D11" i="1"/>
  <c r="B10" i="1"/>
  <c r="F10" i="1"/>
  <c r="B9" i="1"/>
  <c r="D9" i="1"/>
  <c r="D41" i="1"/>
  <c r="E41" i="1"/>
  <c r="F41" i="1"/>
  <c r="C21" i="1"/>
  <c r="D13" i="1"/>
  <c r="D21" i="1"/>
  <c r="F46" i="1"/>
  <c r="C9" i="1"/>
  <c r="C13" i="1"/>
  <c r="C18" i="1"/>
  <c r="C22" i="1"/>
  <c r="D10" i="1"/>
  <c r="D14" i="1"/>
  <c r="D18" i="1"/>
  <c r="D22" i="1"/>
  <c r="F9" i="1"/>
  <c r="D36" i="1"/>
  <c r="E36" i="1"/>
  <c r="F36" i="1"/>
  <c r="D49" i="1"/>
  <c r="E49" i="1"/>
  <c r="F49" i="1"/>
  <c r="C17" i="1"/>
  <c r="D17" i="1"/>
  <c r="C15" i="1"/>
  <c r="C10" i="1"/>
  <c r="C14" i="1"/>
  <c r="C19" i="1"/>
  <c r="D15" i="1"/>
  <c r="D19" i="1"/>
  <c r="D37" i="1"/>
  <c r="E37" i="1"/>
  <c r="F3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Matt Moran</author>
  </authors>
  <commentList>
    <comment ref="D28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Matt Moran:</t>
        </r>
        <r>
          <rPr>
            <sz val="9"/>
            <color indexed="81"/>
            <rFont val="Tahoma"/>
            <family val="2"/>
          </rPr>
          <t xml:space="preserve">
Max RPMs governor can slow down turbine
</t>
        </r>
      </text>
    </comment>
    <comment ref="F28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Matt Moran:</t>
        </r>
        <r>
          <rPr>
            <sz val="9"/>
            <color indexed="81"/>
            <rFont val="Tahoma"/>
            <family val="2"/>
          </rPr>
          <t xml:space="preserve">
Maximum RPMs governor system can speed system up (actualy using blade pitching)
</t>
        </r>
      </text>
    </comment>
  </commentList>
</comments>
</file>

<file path=xl/sharedStrings.xml><?xml version="1.0" encoding="utf-8"?>
<sst xmlns="http://schemas.openxmlformats.org/spreadsheetml/2006/main" count="70" uniqueCount="32">
  <si>
    <t>Steam Concentrator</t>
  </si>
  <si>
    <t>degC</t>
  </si>
  <si>
    <t>Input Temp</t>
  </si>
  <si>
    <t>Step</t>
  </si>
  <si>
    <t>Width</t>
  </si>
  <si>
    <t>Centre</t>
  </si>
  <si>
    <t>Unmod Out</t>
  </si>
  <si>
    <t>Steam Press</t>
  </si>
  <si>
    <t>Mod</t>
  </si>
  <si>
    <t>Bleed:</t>
  </si>
  <si>
    <t>Turbine</t>
  </si>
  <si>
    <t>Input Steam</t>
  </si>
  <si>
    <t>MPa</t>
  </si>
  <si>
    <t>Steam Moisture</t>
  </si>
  <si>
    <t>%</t>
  </si>
  <si>
    <t>Unmod</t>
  </si>
  <si>
    <t>RPM</t>
  </si>
  <si>
    <t>Gov</t>
  </si>
  <si>
    <t>Out RPM</t>
  </si>
  <si>
    <t>Gov Brake</t>
  </si>
  <si>
    <t>und/ovr</t>
  </si>
  <si>
    <t>Gov Spd</t>
  </si>
  <si>
    <t>Alternator</t>
  </si>
  <si>
    <t>Input RPMs</t>
  </si>
  <si>
    <t>Conversion Factor</t>
  </si>
  <si>
    <t>KHz</t>
  </si>
  <si>
    <t>Output</t>
  </si>
  <si>
    <t>MW</t>
  </si>
  <si>
    <t>@</t>
  </si>
  <si>
    <t>SXOUT</t>
  </si>
  <si>
    <t>CRP Response Profile</t>
  </si>
  <si>
    <t>TRP Response Profile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</si>
</sst>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0061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2">
    <border>
      <left/>
      <right/>
      <top/>
      <bottom/>
      <diagonal/>
    </border>
    <border>
      <left/>
      <right/>
      <top/>
      <bottom style="double">
        <color rgb="FFFF8001"/>
      </bottom>
      <diagonal/>
    </border>
  </borders>
  <cellStyleXfs count="3">
    <xf numFmtId="0" fontId="0" fillId="0" borderId="0"/>
    <xf numFmtId="0" fontId="1" fillId="0" borderId="1" applyNumberFormat="0" applyFill="0" applyAlignment="0" applyProtection="0"/>
    <xf numFmtId="0" fontId="5" fillId="2" borderId="0" applyNumberFormat="0" applyBorder="0" applyAlignment="0" applyProtection="0"/>
  </cellStyleXfs>
  <cellXfs count="5">
    <xf numFmtId="0" fontId="0" fillId="0" borderId="0" xfId="0"/>
    <xf numFmtId="0" fontId="1" fillId="0" borderId="1" xfId="1" applyProtection="1">
      <protection locked="0"/>
    </xf>
    <xf numFmtId="0" fontId="2" fillId="0" borderId="0" xfId="0" applyFont="1" applyProtection="1"/>
    <xf numFmtId="0" fontId="0" fillId="0" borderId="0" xfId="0" applyProtection="1"/>
    <xf numFmtId="0" fontId="5" fillId="2" borderId="0" xfId="2" applyProtection="1"/>
  </cellXfs>
  <cellStyles count="3">
    <cellStyle name="Good" xfId="2" builtinId="26"/>
    <cellStyle name="Linked Cell" xfId="1" builtinId="2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/>
              <a:t>Turbine Response Profile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Sheet1!$A$31:$A$49</c:f>
              <c:numCache>
                <c:formatCode>General</c:formatCode>
                <c:ptCount val="19"/>
                <c:pt idx="0">
                  <c:v>6</c:v>
                </c:pt>
                <c:pt idx="1">
                  <c:v>8</c:v>
                </c:pt>
                <c:pt idx="2">
                  <c:v>10</c:v>
                </c:pt>
                <c:pt idx="3">
                  <c:v>12</c:v>
                </c:pt>
                <c:pt idx="4">
                  <c:v>14</c:v>
                </c:pt>
                <c:pt idx="5">
                  <c:v>16</c:v>
                </c:pt>
                <c:pt idx="6">
                  <c:v>18</c:v>
                </c:pt>
                <c:pt idx="7">
                  <c:v>20</c:v>
                </c:pt>
                <c:pt idx="8">
                  <c:v>22</c:v>
                </c:pt>
                <c:pt idx="9">
                  <c:v>24</c:v>
                </c:pt>
                <c:pt idx="10">
                  <c:v>26</c:v>
                </c:pt>
                <c:pt idx="11">
                  <c:v>28</c:v>
                </c:pt>
                <c:pt idx="12">
                  <c:v>30</c:v>
                </c:pt>
                <c:pt idx="13">
                  <c:v>32</c:v>
                </c:pt>
                <c:pt idx="14">
                  <c:v>34</c:v>
                </c:pt>
                <c:pt idx="15">
                  <c:v>36</c:v>
                </c:pt>
                <c:pt idx="16">
                  <c:v>38</c:v>
                </c:pt>
                <c:pt idx="17">
                  <c:v>40</c:v>
                </c:pt>
                <c:pt idx="18">
                  <c:v>42</c:v>
                </c:pt>
              </c:numCache>
            </c:numRef>
          </c:cat>
          <c:val>
            <c:numRef>
              <c:f>Sheet1!$F$31:$F$49</c:f>
              <c:numCache>
                <c:formatCode>General</c:formatCode>
                <c:ptCount val="19"/>
                <c:pt idx="0">
                  <c:v>2264.9970308903003</c:v>
                </c:pt>
                <c:pt idx="1">
                  <c:v>2380.6665598143854</c:v>
                </c:pt>
                <c:pt idx="2">
                  <c:v>2521.9924622923454</c:v>
                </c:pt>
                <c:pt idx="3">
                  <c:v>2697.3342205766403</c:v>
                </c:pt>
                <c:pt idx="4">
                  <c:v>2918.2117728377184</c:v>
                </c:pt>
                <c:pt idx="5">
                  <c:v>3199.9983106708432</c:v>
                </c:pt>
                <c:pt idx="6">
                  <c:v>3561.3364982870853</c:v>
                </c:pt>
                <c:pt idx="7">
                  <c:v>4000</c:v>
                </c:pt>
                <c:pt idx="8">
                  <c:v>4000</c:v>
                </c:pt>
                <c:pt idx="9">
                  <c:v>4000</c:v>
                </c:pt>
                <c:pt idx="10">
                  <c:v>4000</c:v>
                </c:pt>
                <c:pt idx="11">
                  <c:v>4000</c:v>
                </c:pt>
                <c:pt idx="12">
                  <c:v>4000</c:v>
                </c:pt>
                <c:pt idx="13">
                  <c:v>4000</c:v>
                </c:pt>
                <c:pt idx="14">
                  <c:v>4181.7882271622811</c:v>
                </c:pt>
                <c:pt idx="15">
                  <c:v>4402.6657794233597</c:v>
                </c:pt>
                <c:pt idx="16">
                  <c:v>4578.0075377076555</c:v>
                </c:pt>
                <c:pt idx="17">
                  <c:v>4719.3334401856146</c:v>
                </c:pt>
                <c:pt idx="18">
                  <c:v>4835.0029691096997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45B-4D73-A5C1-4853C31581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6165408"/>
        <c:axId val="392876944"/>
      </c:lineChart>
      <c:catAx>
        <c:axId val="4561654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Input</a:t>
                </a:r>
                <a:r>
                  <a:rPr lang="en-AU" baseline="0"/>
                  <a:t> Steam MPa</a:t>
                </a:r>
                <a:endParaRPr lang="en-AU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2876944"/>
        <c:crosses val="autoZero"/>
        <c:auto val="1"/>
        <c:lblAlgn val="ctr"/>
        <c:lblOffset val="100"/>
        <c:noMultiLvlLbl val="0"/>
      </c:catAx>
      <c:valAx>
        <c:axId val="3928769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RPM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6165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/>
              <a:t>Concentrator Response Profile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Sheet1!$A$7:$A$22</c:f>
              <c:numCache>
                <c:formatCode>General</c:formatCode>
                <c:ptCount val="16"/>
                <c:pt idx="0">
                  <c:v>160</c:v>
                </c:pt>
                <c:pt idx="1">
                  <c:v>170</c:v>
                </c:pt>
                <c:pt idx="2">
                  <c:v>180</c:v>
                </c:pt>
                <c:pt idx="3">
                  <c:v>190</c:v>
                </c:pt>
                <c:pt idx="4">
                  <c:v>200</c:v>
                </c:pt>
                <c:pt idx="5">
                  <c:v>210</c:v>
                </c:pt>
                <c:pt idx="6">
                  <c:v>220</c:v>
                </c:pt>
                <c:pt idx="7">
                  <c:v>230</c:v>
                </c:pt>
                <c:pt idx="8">
                  <c:v>240</c:v>
                </c:pt>
                <c:pt idx="9">
                  <c:v>250</c:v>
                </c:pt>
                <c:pt idx="10">
                  <c:v>260</c:v>
                </c:pt>
                <c:pt idx="11">
                  <c:v>270</c:v>
                </c:pt>
                <c:pt idx="12">
                  <c:v>280</c:v>
                </c:pt>
                <c:pt idx="13">
                  <c:v>290</c:v>
                </c:pt>
                <c:pt idx="14">
                  <c:v>300</c:v>
                </c:pt>
                <c:pt idx="15">
                  <c:v>310</c:v>
                </c:pt>
              </c:numCache>
            </c:numRef>
          </c:cat>
          <c:val>
            <c:numRef>
              <c:f>Sheet1!$C$7:$C$22</c:f>
              <c:numCache>
                <c:formatCode>General</c:formatCode>
                <c:ptCount val="16"/>
                <c:pt idx="0">
                  <c:v>1.7116576352396002</c:v>
                </c:pt>
                <c:pt idx="1">
                  <c:v>1.9536898209903102</c:v>
                </c:pt>
                <c:pt idx="2">
                  <c:v>2.2748524788724263</c:v>
                </c:pt>
                <c:pt idx="3">
                  <c:v>2.7210416855612722</c:v>
                </c:pt>
                <c:pt idx="4">
                  <c:v>3.3814181820476081</c:v>
                </c:pt>
                <c:pt idx="5">
                  <c:v>4.4531152851844373</c:v>
                </c:pt>
                <c:pt idx="6">
                  <c:v>6.4607172699894377</c:v>
                </c:pt>
                <c:pt idx="7">
                  <c:v>11.19657918429753</c:v>
                </c:pt>
                <c:pt idx="8">
                  <c:v>24</c:v>
                </c:pt>
                <c:pt idx="9">
                  <c:v>36.803420815702466</c:v>
                </c:pt>
                <c:pt idx="10">
                  <c:v>41.539282730010562</c:v>
                </c:pt>
                <c:pt idx="11">
                  <c:v>43.546884714815562</c:v>
                </c:pt>
                <c:pt idx="12">
                  <c:v>44.618581817952389</c:v>
                </c:pt>
                <c:pt idx="13">
                  <c:v>45.278958314438725</c:v>
                </c:pt>
                <c:pt idx="14">
                  <c:v>45.725147521127568</c:v>
                </c:pt>
                <c:pt idx="15">
                  <c:v>46.046310179009687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677-47EB-B4AB-1F7B06622F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90295296"/>
        <c:axId val="671904784"/>
      </c:lineChart>
      <c:catAx>
        <c:axId val="5902952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Input Steam</a:t>
                </a:r>
                <a:r>
                  <a:rPr lang="en-AU" baseline="0"/>
                  <a:t> Temp </a:t>
                </a:r>
                <a:r>
                  <a:rPr lang="en-AU" baseline="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°</a:t>
                </a:r>
                <a:r>
                  <a:rPr lang="en-AU" baseline="0"/>
                  <a:t>C</a:t>
                </a:r>
                <a:endParaRPr lang="en-AU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1904784"/>
        <c:crosses val="autoZero"/>
        <c:auto val="1"/>
        <c:lblAlgn val="ctr"/>
        <c:lblOffset val="100"/>
        <c:noMultiLvlLbl val="0"/>
      </c:catAx>
      <c:valAx>
        <c:axId val="671904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Steam</a:t>
                </a:r>
                <a:r>
                  <a:rPr lang="en-AU" baseline="0"/>
                  <a:t> Pressure MPa</a:t>
                </a:r>
                <a:endParaRPr lang="en-AU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02952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66675</xdr:colOff>
      <xdr:row>30</xdr:row>
      <xdr:rowOff>166687</xdr:rowOff>
    </xdr:from>
    <xdr:to>
      <xdr:col>14</xdr:col>
      <xdr:colOff>371475</xdr:colOff>
      <xdr:row>45</xdr:row>
      <xdr:rowOff>42862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D1BABCB-C70B-483E-8564-61ECFE2C84D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361950</xdr:colOff>
      <xdr:row>7</xdr:row>
      <xdr:rowOff>4762</xdr:rowOff>
    </xdr:from>
    <xdr:to>
      <xdr:col>15</xdr:col>
      <xdr:colOff>57150</xdr:colOff>
      <xdr:row>21</xdr:row>
      <xdr:rowOff>71437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F4F47651-B4B8-4A55-B1B3-FEEAD411721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7"/>
  <sheetViews>
    <sheetView tabSelected="1" topLeftCell="A22" workbookViewId="0">
      <selection activeCell="L53" sqref="L53"/>
    </sheetView>
  </sheetViews>
  <sheetFormatPr defaultRowHeight="15" x14ac:dyDescent="0.25"/>
  <cols>
    <col min="1" max="1" width="13" style="3" customWidth="1"/>
    <col min="2" max="2" width="13.28515625" style="3" customWidth="1"/>
    <col min="3" max="3" width="12.85546875" style="3" customWidth="1"/>
    <col min="4" max="16384" width="9.140625" style="3"/>
  </cols>
  <sheetData>
    <row r="1" spans="1:10" x14ac:dyDescent="0.25">
      <c r="A1" s="2" t="s">
        <v>0</v>
      </c>
    </row>
    <row r="3" spans="1:10" ht="15.75" thickBot="1" x14ac:dyDescent="0.3">
      <c r="A3" s="3" t="s">
        <v>29</v>
      </c>
      <c r="C3" s="1">
        <v>238</v>
      </c>
      <c r="D3" s="3" t="s">
        <v>1</v>
      </c>
    </row>
    <row r="4" spans="1:10" ht="15.75" thickTop="1" x14ac:dyDescent="0.25"/>
    <row r="5" spans="1:10" ht="15.75" thickBot="1" x14ac:dyDescent="0.3">
      <c r="A5" s="2" t="s">
        <v>30</v>
      </c>
      <c r="C5" s="3" t="s">
        <v>3</v>
      </c>
      <c r="D5" s="1">
        <v>10</v>
      </c>
      <c r="E5" s="3" t="s">
        <v>4</v>
      </c>
      <c r="F5" s="1">
        <v>18</v>
      </c>
      <c r="G5" s="3" t="s">
        <v>5</v>
      </c>
      <c r="H5" s="1">
        <v>240</v>
      </c>
      <c r="I5" s="3" t="s">
        <v>8</v>
      </c>
      <c r="J5" s="1">
        <v>48</v>
      </c>
    </row>
    <row r="6" spans="1:10" ht="16.5" thickTop="1" thickBot="1" x14ac:dyDescent="0.3">
      <c r="A6" s="3" t="s">
        <v>2</v>
      </c>
      <c r="B6" s="3" t="s">
        <v>6</v>
      </c>
      <c r="C6" s="3" t="s">
        <v>7</v>
      </c>
      <c r="D6" s="3" t="s">
        <v>9</v>
      </c>
      <c r="E6" s="1">
        <v>0</v>
      </c>
      <c r="F6" s="3" t="s">
        <v>13</v>
      </c>
      <c r="H6" s="1">
        <v>28</v>
      </c>
    </row>
    <row r="7" spans="1:10" ht="16.5" thickTop="1" thickBot="1" x14ac:dyDescent="0.3">
      <c r="A7" s="1">
        <v>160</v>
      </c>
      <c r="B7" s="3">
        <f>0.5+((1/3.14159)*(ATAN((A7-$H$5)/($F$5/2))))</f>
        <v>3.5659534067491672E-2</v>
      </c>
      <c r="C7" s="3">
        <f t="shared" ref="C7:C14" si="0">B7*$J$5</f>
        <v>1.7116576352396002</v>
      </c>
      <c r="D7" s="3">
        <f>B7*($J$5-$E$6)</f>
        <v>1.7116576352396002</v>
      </c>
      <c r="E7" s="3" t="s">
        <v>12</v>
      </c>
      <c r="F7" s="3">
        <f t="shared" ref="F7:F22" si="1">$H$6*B7</f>
        <v>0.99846695388976681</v>
      </c>
      <c r="G7" s="3" t="s">
        <v>14</v>
      </c>
    </row>
    <row r="8" spans="1:10" ht="15.75" thickTop="1" x14ac:dyDescent="0.25">
      <c r="A8" s="3">
        <f>A7+$D$5</f>
        <v>170</v>
      </c>
      <c r="B8" s="3">
        <f t="shared" ref="B8:B22" si="2">0.5+((1/3.14159)*(ATAN((A8-$H$5)/($F$5/2))))</f>
        <v>4.0701871270631462E-2</v>
      </c>
      <c r="C8" s="3">
        <f t="shared" si="0"/>
        <v>1.9536898209903102</v>
      </c>
      <c r="D8" s="3">
        <f t="shared" ref="D8:D22" si="3">B8*($J$5-$E$6)</f>
        <v>1.9536898209903102</v>
      </c>
      <c r="E8" s="3" t="s">
        <v>12</v>
      </c>
      <c r="F8" s="3">
        <f t="shared" si="1"/>
        <v>1.1396523955776809</v>
      </c>
      <c r="G8" s="3" t="s">
        <v>14</v>
      </c>
    </row>
    <row r="9" spans="1:10" x14ac:dyDescent="0.25">
      <c r="A9" s="3">
        <f t="shared" ref="A9:A22" si="4">A8+$D$5</f>
        <v>180</v>
      </c>
      <c r="B9" s="3">
        <f t="shared" si="2"/>
        <v>4.739275997650888E-2</v>
      </c>
      <c r="C9" s="3">
        <f t="shared" si="0"/>
        <v>2.2748524788724263</v>
      </c>
      <c r="D9" s="3">
        <f t="shared" si="3"/>
        <v>2.2748524788724263</v>
      </c>
      <c r="E9" s="3" t="s">
        <v>12</v>
      </c>
      <c r="F9" s="3">
        <f t="shared" si="1"/>
        <v>1.3269972793422486</v>
      </c>
      <c r="G9" s="3" t="s">
        <v>14</v>
      </c>
    </row>
    <row r="10" spans="1:10" x14ac:dyDescent="0.25">
      <c r="A10" s="3">
        <f t="shared" si="4"/>
        <v>190</v>
      </c>
      <c r="B10" s="3">
        <f t="shared" si="2"/>
        <v>5.6688368449193172E-2</v>
      </c>
      <c r="C10" s="3">
        <f t="shared" si="0"/>
        <v>2.7210416855612722</v>
      </c>
      <c r="D10" s="3">
        <f t="shared" si="3"/>
        <v>2.7210416855612722</v>
      </c>
      <c r="E10" s="3" t="s">
        <v>12</v>
      </c>
      <c r="F10" s="3">
        <f t="shared" si="1"/>
        <v>1.5872743165774088</v>
      </c>
      <c r="G10" s="3" t="s">
        <v>14</v>
      </c>
    </row>
    <row r="11" spans="1:10" x14ac:dyDescent="0.25">
      <c r="A11" s="3">
        <f t="shared" si="4"/>
        <v>200</v>
      </c>
      <c r="B11" s="3">
        <f t="shared" si="2"/>
        <v>7.0446212125991836E-2</v>
      </c>
      <c r="C11" s="3">
        <f t="shared" si="0"/>
        <v>3.3814181820476081</v>
      </c>
      <c r="D11" s="3">
        <f t="shared" si="3"/>
        <v>3.3814181820476081</v>
      </c>
      <c r="E11" s="3" t="s">
        <v>12</v>
      </c>
      <c r="F11" s="3">
        <f t="shared" si="1"/>
        <v>1.9724939395277714</v>
      </c>
      <c r="G11" s="3" t="s">
        <v>14</v>
      </c>
    </row>
    <row r="12" spans="1:10" x14ac:dyDescent="0.25">
      <c r="A12" s="3">
        <f t="shared" si="4"/>
        <v>210</v>
      </c>
      <c r="B12" s="3">
        <f t="shared" si="2"/>
        <v>9.2773235108009111E-2</v>
      </c>
      <c r="C12" s="3">
        <f t="shared" si="0"/>
        <v>4.4531152851844373</v>
      </c>
      <c r="D12" s="3">
        <f t="shared" si="3"/>
        <v>4.4531152851844373</v>
      </c>
      <c r="E12" s="3" t="s">
        <v>12</v>
      </c>
      <c r="F12" s="3">
        <f t="shared" si="1"/>
        <v>2.5976505830242553</v>
      </c>
      <c r="G12" s="3" t="s">
        <v>14</v>
      </c>
    </row>
    <row r="13" spans="1:10" x14ac:dyDescent="0.25">
      <c r="A13" s="3">
        <f t="shared" si="4"/>
        <v>220</v>
      </c>
      <c r="B13" s="3">
        <f t="shared" si="2"/>
        <v>0.13459827645811329</v>
      </c>
      <c r="C13" s="3">
        <f t="shared" si="0"/>
        <v>6.4607172699894377</v>
      </c>
      <c r="D13" s="3">
        <f t="shared" si="3"/>
        <v>6.4607172699894377</v>
      </c>
      <c r="E13" s="3" t="s">
        <v>12</v>
      </c>
      <c r="F13" s="3">
        <f t="shared" si="1"/>
        <v>3.768751740827172</v>
      </c>
      <c r="G13" s="3" t="s">
        <v>14</v>
      </c>
    </row>
    <row r="14" spans="1:10" x14ac:dyDescent="0.25">
      <c r="A14" s="3">
        <f t="shared" si="4"/>
        <v>230</v>
      </c>
      <c r="B14" s="3">
        <f t="shared" si="2"/>
        <v>0.23326206633953189</v>
      </c>
      <c r="C14" s="3">
        <f t="shared" si="0"/>
        <v>11.19657918429753</v>
      </c>
      <c r="D14" s="3">
        <f t="shared" si="3"/>
        <v>11.19657918429753</v>
      </c>
      <c r="E14" s="3" t="s">
        <v>12</v>
      </c>
      <c r="F14" s="3">
        <f t="shared" si="1"/>
        <v>6.5313378575068928</v>
      </c>
      <c r="G14" s="3" t="s">
        <v>14</v>
      </c>
    </row>
    <row r="15" spans="1:10" x14ac:dyDescent="0.25">
      <c r="A15" s="3">
        <f t="shared" si="4"/>
        <v>240</v>
      </c>
      <c r="B15" s="3">
        <f t="shared" si="2"/>
        <v>0.5</v>
      </c>
      <c r="C15" s="3">
        <f>B15*$J$5</f>
        <v>24</v>
      </c>
      <c r="D15" s="3">
        <f t="shared" si="3"/>
        <v>24</v>
      </c>
      <c r="E15" s="3" t="s">
        <v>12</v>
      </c>
      <c r="F15" s="3">
        <f t="shared" si="1"/>
        <v>14</v>
      </c>
      <c r="G15" s="3" t="s">
        <v>14</v>
      </c>
    </row>
    <row r="16" spans="1:10" x14ac:dyDescent="0.25">
      <c r="A16" s="3">
        <f t="shared" si="4"/>
        <v>250</v>
      </c>
      <c r="B16" s="3">
        <f t="shared" si="2"/>
        <v>0.76673793366046805</v>
      </c>
      <c r="C16" s="3">
        <f t="shared" ref="C16:C22" si="5">B16*$J$5</f>
        <v>36.803420815702466</v>
      </c>
      <c r="D16" s="3">
        <f t="shared" si="3"/>
        <v>36.803420815702466</v>
      </c>
      <c r="E16" s="3" t="s">
        <v>12</v>
      </c>
      <c r="F16" s="3">
        <f t="shared" si="1"/>
        <v>21.468662142493105</v>
      </c>
      <c r="G16" s="3" t="s">
        <v>14</v>
      </c>
    </row>
    <row r="17" spans="1:10" x14ac:dyDescent="0.25">
      <c r="A17" s="3">
        <f t="shared" si="4"/>
        <v>260</v>
      </c>
      <c r="B17" s="3">
        <f t="shared" si="2"/>
        <v>0.86540172354188671</v>
      </c>
      <c r="C17" s="3">
        <f t="shared" si="5"/>
        <v>41.539282730010562</v>
      </c>
      <c r="D17" s="3">
        <f t="shared" si="3"/>
        <v>41.539282730010562</v>
      </c>
      <c r="E17" s="3" t="s">
        <v>12</v>
      </c>
      <c r="F17" s="3">
        <f t="shared" si="1"/>
        <v>24.23124825917283</v>
      </c>
      <c r="G17" s="3" t="s">
        <v>14</v>
      </c>
    </row>
    <row r="18" spans="1:10" x14ac:dyDescent="0.25">
      <c r="A18" s="3">
        <f t="shared" si="4"/>
        <v>270</v>
      </c>
      <c r="B18" s="3">
        <f t="shared" si="2"/>
        <v>0.90722676489199094</v>
      </c>
      <c r="C18" s="3">
        <f t="shared" si="5"/>
        <v>43.546884714815562</v>
      </c>
      <c r="D18" s="3">
        <f t="shared" si="3"/>
        <v>43.546884714815562</v>
      </c>
      <c r="E18" s="3" t="s">
        <v>12</v>
      </c>
      <c r="F18" s="3">
        <f t="shared" si="1"/>
        <v>25.402349416975746</v>
      </c>
      <c r="G18" s="3" t="s">
        <v>14</v>
      </c>
    </row>
    <row r="19" spans="1:10" x14ac:dyDescent="0.25">
      <c r="A19" s="3">
        <f t="shared" si="4"/>
        <v>280</v>
      </c>
      <c r="B19" s="3">
        <f t="shared" si="2"/>
        <v>0.92955378787400811</v>
      </c>
      <c r="C19" s="3">
        <f t="shared" si="5"/>
        <v>44.618581817952389</v>
      </c>
      <c r="D19" s="3">
        <f t="shared" si="3"/>
        <v>44.618581817952389</v>
      </c>
      <c r="E19" s="3" t="s">
        <v>12</v>
      </c>
      <c r="F19" s="3">
        <f t="shared" si="1"/>
        <v>26.027506060472227</v>
      </c>
      <c r="G19" s="3" t="s">
        <v>14</v>
      </c>
    </row>
    <row r="20" spans="1:10" x14ac:dyDescent="0.25">
      <c r="A20" s="3">
        <f t="shared" si="4"/>
        <v>290</v>
      </c>
      <c r="B20" s="3">
        <f t="shared" si="2"/>
        <v>0.94331163155080677</v>
      </c>
      <c r="C20" s="3">
        <f t="shared" si="5"/>
        <v>45.278958314438725</v>
      </c>
      <c r="D20" s="3">
        <f t="shared" si="3"/>
        <v>45.278958314438725</v>
      </c>
      <c r="E20" s="3" t="s">
        <v>12</v>
      </c>
      <c r="F20" s="3">
        <f t="shared" si="1"/>
        <v>26.41272568342259</v>
      </c>
      <c r="G20" s="3" t="s">
        <v>14</v>
      </c>
    </row>
    <row r="21" spans="1:10" x14ac:dyDescent="0.25">
      <c r="A21" s="3">
        <f t="shared" si="4"/>
        <v>300</v>
      </c>
      <c r="B21" s="3">
        <f t="shared" si="2"/>
        <v>0.95260724002349106</v>
      </c>
      <c r="C21" s="3">
        <f t="shared" si="5"/>
        <v>45.725147521127568</v>
      </c>
      <c r="D21" s="3">
        <f t="shared" si="3"/>
        <v>45.725147521127568</v>
      </c>
      <c r="E21" s="3" t="s">
        <v>12</v>
      </c>
      <c r="F21" s="3">
        <f t="shared" si="1"/>
        <v>26.673002720657749</v>
      </c>
      <c r="G21" s="3" t="s">
        <v>14</v>
      </c>
    </row>
    <row r="22" spans="1:10" x14ac:dyDescent="0.25">
      <c r="A22" s="3">
        <f t="shared" si="4"/>
        <v>310</v>
      </c>
      <c r="B22" s="3">
        <f t="shared" si="2"/>
        <v>0.95929812872936848</v>
      </c>
      <c r="C22" s="3">
        <f t="shared" si="5"/>
        <v>46.046310179009687</v>
      </c>
      <c r="D22" s="3">
        <f t="shared" si="3"/>
        <v>46.046310179009687</v>
      </c>
      <c r="E22" s="3" t="s">
        <v>12</v>
      </c>
      <c r="F22" s="3">
        <f t="shared" si="1"/>
        <v>26.860347604422316</v>
      </c>
      <c r="G22" s="3" t="s">
        <v>14</v>
      </c>
    </row>
    <row r="23" spans="1:10" x14ac:dyDescent="0.25">
      <c r="A23" s="4">
        <f>$C$3</f>
        <v>238</v>
      </c>
      <c r="B23" s="4">
        <f t="shared" ref="B23" si="6">0.5+((1/3.14159)*(ATAN((A23-$H$5)/($F$5/2))))</f>
        <v>0.43039545393449113</v>
      </c>
      <c r="C23" s="4">
        <f t="shared" ref="C23" si="7">B23*$J$5</f>
        <v>20.658981788855574</v>
      </c>
      <c r="D23" s="4">
        <f t="shared" ref="D23" si="8">B23*($J$5-$E$6)</f>
        <v>20.658981788855574</v>
      </c>
      <c r="E23" s="4" t="s">
        <v>12</v>
      </c>
      <c r="F23" s="4">
        <f t="shared" ref="F23" si="9">$H$6*B23</f>
        <v>12.051072710165752</v>
      </c>
      <c r="G23" s="4" t="s">
        <v>14</v>
      </c>
    </row>
    <row r="25" spans="1:10" x14ac:dyDescent="0.25">
      <c r="A25" s="2" t="s">
        <v>10</v>
      </c>
    </row>
    <row r="27" spans="1:10" ht="15.75" thickBot="1" x14ac:dyDescent="0.3">
      <c r="A27" s="3" t="s">
        <v>11</v>
      </c>
      <c r="B27" s="1">
        <v>24</v>
      </c>
      <c r="C27" s="3" t="s">
        <v>12</v>
      </c>
    </row>
    <row r="28" spans="1:10" ht="16.5" thickTop="1" thickBot="1" x14ac:dyDescent="0.3">
      <c r="D28" s="3" t="s">
        <v>19</v>
      </c>
      <c r="E28" s="1">
        <v>2100</v>
      </c>
      <c r="F28" s="3" t="s">
        <v>21</v>
      </c>
      <c r="G28" s="1">
        <v>1200</v>
      </c>
      <c r="H28" s="1">
        <v>24</v>
      </c>
      <c r="I28" s="3" t="s">
        <v>8</v>
      </c>
      <c r="J28" s="1">
        <v>8000</v>
      </c>
    </row>
    <row r="29" spans="1:10" ht="16.5" thickTop="1" thickBot="1" x14ac:dyDescent="0.3">
      <c r="A29" s="2" t="s">
        <v>31</v>
      </c>
      <c r="C29" s="3" t="s">
        <v>3</v>
      </c>
      <c r="D29" s="1">
        <v>2</v>
      </c>
      <c r="E29" s="3" t="s">
        <v>4</v>
      </c>
      <c r="F29" s="1">
        <v>16</v>
      </c>
      <c r="G29" s="3" t="s">
        <v>5</v>
      </c>
    </row>
    <row r="30" spans="1:10" ht="15.75" thickTop="1" x14ac:dyDescent="0.25">
      <c r="A30" s="3" t="s">
        <v>11</v>
      </c>
      <c r="B30" s="3" t="s">
        <v>15</v>
      </c>
      <c r="C30" s="3" t="s">
        <v>16</v>
      </c>
      <c r="D30" s="3" t="s">
        <v>17</v>
      </c>
      <c r="E30" s="3" t="s">
        <v>20</v>
      </c>
      <c r="F30" s="3" t="s">
        <v>18</v>
      </c>
    </row>
    <row r="31" spans="1:10" ht="15.75" thickBot="1" x14ac:dyDescent="0.3">
      <c r="A31" s="1">
        <v>6</v>
      </c>
      <c r="B31" s="3">
        <f>0.5+((1/3.14159)*(ATAN((A31-$H$28)/($F$29/2))))</f>
        <v>0.13312462886128751</v>
      </c>
      <c r="C31" s="3">
        <f t="shared" ref="C31:C39" si="10">$J$28*B31</f>
        <v>1064.9970308903</v>
      </c>
      <c r="D31" s="3">
        <f t="shared" ref="D31:D39" si="11">($J$28/2)-C31</f>
        <v>2935.0029691096997</v>
      </c>
      <c r="E31" s="3">
        <f>IF(D31&lt;-$E$28,-$E$28,IF(D31&gt;$G$28,$G$28,D31))</f>
        <v>1200</v>
      </c>
      <c r="F31" s="3">
        <f t="shared" ref="F31:F40" si="12">C31+E31</f>
        <v>2264.9970308903003</v>
      </c>
    </row>
    <row r="32" spans="1:10" ht="15.75" thickTop="1" x14ac:dyDescent="0.25">
      <c r="A32" s="3">
        <f>A31+$D$29</f>
        <v>8</v>
      </c>
      <c r="B32" s="3">
        <f>0.5+((1/3.14159)*(ATAN((A32-$H$28)/($F$29/2))))</f>
        <v>0.14758331997679819</v>
      </c>
      <c r="C32" s="3">
        <f t="shared" si="10"/>
        <v>1180.6665598143854</v>
      </c>
      <c r="D32" s="3">
        <f t="shared" si="11"/>
        <v>2819.3334401856146</v>
      </c>
      <c r="E32" s="3">
        <f>IF(D32&lt;-$E$28,-$E$28,IF(D32&gt;$G$28,$G$28,D32))</f>
        <v>1200</v>
      </c>
      <c r="F32" s="3">
        <f t="shared" si="12"/>
        <v>2380.6665598143854</v>
      </c>
    </row>
    <row r="33" spans="1:6" x14ac:dyDescent="0.25">
      <c r="A33" s="3">
        <f>A32+$D$29</f>
        <v>10</v>
      </c>
      <c r="B33" s="3">
        <f>0.5+((1/3.14159)*(ATAN((A33-$H$28)/($F$29/2))))</f>
        <v>0.16524905778654314</v>
      </c>
      <c r="C33" s="3">
        <f t="shared" si="10"/>
        <v>1321.9924622923452</v>
      </c>
      <c r="D33" s="3">
        <f t="shared" si="11"/>
        <v>2678.0075377076546</v>
      </c>
      <c r="E33" s="3">
        <f>IF(D33&lt;-$E$28,-$E$28,IF(D33&gt;$G$28,$G$28,D33))</f>
        <v>1200</v>
      </c>
      <c r="F33" s="3">
        <f t="shared" si="12"/>
        <v>2521.9924622923454</v>
      </c>
    </row>
    <row r="34" spans="1:6" x14ac:dyDescent="0.25">
      <c r="A34" s="3">
        <f>A33+$D$29</f>
        <v>12</v>
      </c>
      <c r="B34" s="3">
        <f>0.5+((1/3.14159)*(ATAN((A34-$H$28)/($F$29/2))))</f>
        <v>0.18716677757208</v>
      </c>
      <c r="C34" s="3">
        <f t="shared" si="10"/>
        <v>1497.3342205766401</v>
      </c>
      <c r="D34" s="3">
        <f t="shared" si="11"/>
        <v>2502.6657794233597</v>
      </c>
      <c r="E34" s="3">
        <f>IF(D34&lt;-$E$28,-$E$28,IF(D34&gt;$G$28,$G$28,D34))</f>
        <v>1200</v>
      </c>
      <c r="F34" s="3">
        <f t="shared" si="12"/>
        <v>2697.3342205766403</v>
      </c>
    </row>
    <row r="35" spans="1:6" x14ac:dyDescent="0.25">
      <c r="A35" s="3">
        <f>A34+$D$29</f>
        <v>14</v>
      </c>
      <c r="B35" s="3">
        <f>0.5+((1/3.14159)*(ATAN((A35-$H$28)/($F$29/2))))</f>
        <v>0.2147764716047148</v>
      </c>
      <c r="C35" s="3">
        <f t="shared" si="10"/>
        <v>1718.2117728377184</v>
      </c>
      <c r="D35" s="3">
        <f t="shared" si="11"/>
        <v>2281.7882271622816</v>
      </c>
      <c r="E35" s="3">
        <f>IF(D35&lt;-$E$28,-$E$28,IF(D35&gt;$G$28,$G$28,D35))</f>
        <v>1200</v>
      </c>
      <c r="F35" s="3">
        <f t="shared" si="12"/>
        <v>2918.2117728377184</v>
      </c>
    </row>
    <row r="36" spans="1:6" x14ac:dyDescent="0.25">
      <c r="A36" s="3">
        <f>A35+$D$29</f>
        <v>16</v>
      </c>
      <c r="B36" s="3">
        <f>0.5+((1/3.14159)*(ATAN((A36-$H$28)/($F$29/2))))</f>
        <v>0.24999978883385537</v>
      </c>
      <c r="C36" s="3">
        <f t="shared" si="10"/>
        <v>1999.998310670843</v>
      </c>
      <c r="D36" s="3">
        <f t="shared" si="11"/>
        <v>2000.001689329157</v>
      </c>
      <c r="E36" s="3">
        <f>IF(D36&lt;-$E$28,-$E$28,IF(D36&gt;$G$28,$G$28,D36))</f>
        <v>1200</v>
      </c>
      <c r="F36" s="3">
        <f t="shared" si="12"/>
        <v>3199.9983106708432</v>
      </c>
    </row>
    <row r="37" spans="1:6" x14ac:dyDescent="0.25">
      <c r="A37" s="3">
        <f>A36+$D$29</f>
        <v>18</v>
      </c>
      <c r="B37" s="3">
        <f>0.5+((1/3.14159)*(ATAN((A37-$H$28)/($F$29/2))))</f>
        <v>0.29516706228588568</v>
      </c>
      <c r="C37" s="3">
        <f t="shared" si="10"/>
        <v>2361.3364982870853</v>
      </c>
      <c r="D37" s="3">
        <f t="shared" si="11"/>
        <v>1638.6635017129147</v>
      </c>
      <c r="E37" s="3">
        <f>IF(D37&lt;-$E$28,-$E$28,IF(D37&gt;$G$28,$G$28,D37))</f>
        <v>1200</v>
      </c>
      <c r="F37" s="3">
        <f t="shared" si="12"/>
        <v>3561.3364982870853</v>
      </c>
    </row>
    <row r="38" spans="1:6" x14ac:dyDescent="0.25">
      <c r="A38" s="3">
        <f>A37+$D$29</f>
        <v>20</v>
      </c>
      <c r="B38" s="3">
        <f>0.5+((1/3.14159)*(ATAN((A38-$H$28)/($F$29/2))))</f>
        <v>0.35241625769091256</v>
      </c>
      <c r="C38" s="3">
        <f t="shared" si="10"/>
        <v>2819.3300615273006</v>
      </c>
      <c r="D38" s="3">
        <f t="shared" si="11"/>
        <v>1180.6699384726994</v>
      </c>
      <c r="E38" s="3">
        <f>IF(D38&lt;-$E$28,-$E$28,IF(D38&gt;$G$28,$G$28,D38))</f>
        <v>1180.6699384726994</v>
      </c>
      <c r="F38" s="3">
        <f t="shared" si="12"/>
        <v>4000</v>
      </c>
    </row>
    <row r="39" spans="1:6" x14ac:dyDescent="0.25">
      <c r="A39" s="3">
        <f>A38+$D$29</f>
        <v>22</v>
      </c>
      <c r="B39" s="3">
        <f>0.5+((1/3.14159)*(ATAN((A39-$H$28)/($F$29/2))))</f>
        <v>0.42202080375642137</v>
      </c>
      <c r="C39" s="3">
        <f t="shared" si="10"/>
        <v>3376.1664300513708</v>
      </c>
      <c r="D39" s="3">
        <f t="shared" si="11"/>
        <v>623.83356994862925</v>
      </c>
      <c r="E39" s="3">
        <f>IF(D39&lt;-$E$28,-$E$28,IF(D39&gt;$G$28,$G$28,D39))</f>
        <v>623.83356994862925</v>
      </c>
      <c r="F39" s="3">
        <f t="shared" si="12"/>
        <v>4000</v>
      </c>
    </row>
    <row r="40" spans="1:6" x14ac:dyDescent="0.25">
      <c r="A40" s="3">
        <f>A39+$D$29</f>
        <v>24</v>
      </c>
      <c r="B40" s="3">
        <f>0.5+((1/3.14159)*(ATAN((A40-$H$28)/($F$29/2))))</f>
        <v>0.5</v>
      </c>
      <c r="C40" s="3">
        <f>$J$28*B40</f>
        <v>4000</v>
      </c>
      <c r="D40" s="3">
        <f>($J$28/2)-C40</f>
        <v>0</v>
      </c>
      <c r="E40" s="3">
        <f>IF(D40&lt;-$E$28,-$E$28,IF(D40&gt;$G$28,$G$28,D40))</f>
        <v>0</v>
      </c>
      <c r="F40" s="3">
        <f t="shared" si="12"/>
        <v>4000</v>
      </c>
    </row>
    <row r="41" spans="1:6" x14ac:dyDescent="0.25">
      <c r="A41" s="3">
        <f>A40+$D$29</f>
        <v>26</v>
      </c>
      <c r="B41" s="3">
        <f>0.5+((1/3.14159)*(ATAN((A41-$H$28)/($F$29/2))))</f>
        <v>0.57797919624357863</v>
      </c>
      <c r="C41" s="3">
        <f t="shared" ref="C41:C49" si="13">$J$28*B41</f>
        <v>4623.8335699486288</v>
      </c>
      <c r="D41" s="3">
        <f t="shared" ref="D41:D49" si="14">($J$28/2)-C41</f>
        <v>-623.83356994862879</v>
      </c>
      <c r="E41" s="3">
        <f>IF(D41&lt;-$E$28,-$E$28,IF(D41&gt;$G$28,$G$28,D41))</f>
        <v>-623.83356994862879</v>
      </c>
      <c r="F41" s="3">
        <f>C41+E41</f>
        <v>4000</v>
      </c>
    </row>
    <row r="42" spans="1:6" x14ac:dyDescent="0.25">
      <c r="A42" s="3">
        <f>A41+$D$29</f>
        <v>28</v>
      </c>
      <c r="B42" s="3">
        <f>0.5+((1/3.14159)*(ATAN((A42-$H$28)/($F$29/2))))</f>
        <v>0.64758374230908744</v>
      </c>
      <c r="C42" s="3">
        <f t="shared" si="13"/>
        <v>5180.6699384726999</v>
      </c>
      <c r="D42" s="3">
        <f t="shared" si="14"/>
        <v>-1180.6699384726999</v>
      </c>
      <c r="E42" s="3">
        <f>IF(D42&lt;-$E$28,-$E$28,IF(D42&gt;$G$28,$G$28,D42))</f>
        <v>-1180.6699384726999</v>
      </c>
      <c r="F42" s="3">
        <f t="shared" ref="F42:F49" si="15">C42+E42</f>
        <v>4000</v>
      </c>
    </row>
    <row r="43" spans="1:6" x14ac:dyDescent="0.25">
      <c r="A43" s="3">
        <f>A42+$D$29</f>
        <v>30</v>
      </c>
      <c r="B43" s="3">
        <f>0.5+((1/3.14159)*(ATAN((A43-$H$28)/($F$29/2))))</f>
        <v>0.70483293771411426</v>
      </c>
      <c r="C43" s="3">
        <f t="shared" si="13"/>
        <v>5638.6635017129138</v>
      </c>
      <c r="D43" s="3">
        <f t="shared" si="14"/>
        <v>-1638.6635017129138</v>
      </c>
      <c r="E43" s="3">
        <f>IF(D43&lt;-$E$28,-$E$28,IF(D43&gt;$G$28,$G$28,D43))</f>
        <v>-1638.6635017129138</v>
      </c>
      <c r="F43" s="3">
        <f t="shared" si="15"/>
        <v>4000</v>
      </c>
    </row>
    <row r="44" spans="1:6" x14ac:dyDescent="0.25">
      <c r="A44" s="3">
        <f>A43+$D$29</f>
        <v>32</v>
      </c>
      <c r="B44" s="3">
        <f>0.5+((1/3.14159)*(ATAN((A44-$H$28)/($F$29/2))))</f>
        <v>0.75000021116614457</v>
      </c>
      <c r="C44" s="3">
        <f t="shared" si="13"/>
        <v>6000.0016893291568</v>
      </c>
      <c r="D44" s="3">
        <f t="shared" si="14"/>
        <v>-2000.0016893291568</v>
      </c>
      <c r="E44" s="3">
        <f>IF(D44&lt;-$E$28,-$E$28,IF(D44&gt;$G$28,$G$28,D44))</f>
        <v>-2000.0016893291568</v>
      </c>
      <c r="F44" s="3">
        <f t="shared" si="15"/>
        <v>4000</v>
      </c>
    </row>
    <row r="45" spans="1:6" x14ac:dyDescent="0.25">
      <c r="A45" s="3">
        <f>A44+$D$29</f>
        <v>34</v>
      </c>
      <c r="B45" s="3">
        <f>0.5+((1/3.14159)*(ATAN((A45-$H$28)/($F$29/2))))</f>
        <v>0.7852235283952852</v>
      </c>
      <c r="C45" s="3">
        <f t="shared" si="13"/>
        <v>6281.7882271622811</v>
      </c>
      <c r="D45" s="3">
        <f t="shared" si="14"/>
        <v>-2281.7882271622811</v>
      </c>
      <c r="E45" s="3">
        <f>IF(D45&lt;-$E$28,-$E$28,IF(D45&gt;$G$28,$G$28,D45))</f>
        <v>-2100</v>
      </c>
      <c r="F45" s="3">
        <f t="shared" si="15"/>
        <v>4181.7882271622811</v>
      </c>
    </row>
    <row r="46" spans="1:6" x14ac:dyDescent="0.25">
      <c r="A46" s="3">
        <f>A45+$D$29</f>
        <v>36</v>
      </c>
      <c r="B46" s="3">
        <f>0.5+((1/3.14159)*(ATAN((A46-$H$28)/($F$29/2))))</f>
        <v>0.81283322242792</v>
      </c>
      <c r="C46" s="3">
        <f t="shared" si="13"/>
        <v>6502.6657794233597</v>
      </c>
      <c r="D46" s="3">
        <f t="shared" si="14"/>
        <v>-2502.6657794233597</v>
      </c>
      <c r="E46" s="3">
        <f>IF(D46&lt;-$E$28,-$E$28,IF(D46&gt;$G$28,$G$28,D46))</f>
        <v>-2100</v>
      </c>
      <c r="F46" s="3">
        <f t="shared" si="15"/>
        <v>4402.6657794233597</v>
      </c>
    </row>
    <row r="47" spans="1:6" x14ac:dyDescent="0.25">
      <c r="A47" s="3">
        <f>A46+$D$29</f>
        <v>38</v>
      </c>
      <c r="B47" s="3">
        <f>0.5+((1/3.14159)*(ATAN((A47-$H$28)/($F$29/2))))</f>
        <v>0.83475094221345691</v>
      </c>
      <c r="C47" s="3">
        <f t="shared" si="13"/>
        <v>6678.0075377076555</v>
      </c>
      <c r="D47" s="3">
        <f t="shared" si="14"/>
        <v>-2678.0075377076555</v>
      </c>
      <c r="E47" s="3">
        <f>IF(D47&lt;-$E$28,-$E$28,IF(D47&gt;$G$28,$G$28,D47))</f>
        <v>-2100</v>
      </c>
      <c r="F47" s="3">
        <f t="shared" si="15"/>
        <v>4578.0075377076555</v>
      </c>
    </row>
    <row r="48" spans="1:6" x14ac:dyDescent="0.25">
      <c r="A48" s="3">
        <f>A47+$D$29</f>
        <v>40</v>
      </c>
      <c r="B48" s="3">
        <f>0.5+((1/3.14159)*(ATAN((A48-$H$28)/($F$29/2))))</f>
        <v>0.85241668002320181</v>
      </c>
      <c r="C48" s="3">
        <f t="shared" si="13"/>
        <v>6819.3334401856146</v>
      </c>
      <c r="D48" s="3">
        <f t="shared" si="14"/>
        <v>-2819.3334401856146</v>
      </c>
      <c r="E48" s="3">
        <f>IF(D48&lt;-$E$28,-$E$28,IF(D48&gt;$G$28,$G$28,D48))</f>
        <v>-2100</v>
      </c>
      <c r="F48" s="3">
        <f t="shared" si="15"/>
        <v>4719.3334401856146</v>
      </c>
    </row>
    <row r="49" spans="1:7" x14ac:dyDescent="0.25">
      <c r="A49" s="3">
        <f>A48+$D$29</f>
        <v>42</v>
      </c>
      <c r="B49" s="3">
        <f>0.5+((1/3.14159)*(ATAN((A49-$H$28)/($F$29/2))))</f>
        <v>0.86687537113871249</v>
      </c>
      <c r="C49" s="3">
        <f t="shared" si="13"/>
        <v>6935.0029691096997</v>
      </c>
      <c r="D49" s="3">
        <f t="shared" si="14"/>
        <v>-2935.0029691096997</v>
      </c>
      <c r="E49" s="3">
        <f>IF(D49&lt;-$E$28,-$E$28,IF(D49&gt;$G$28,$G$28,D49))</f>
        <v>-2100</v>
      </c>
      <c r="F49" s="3">
        <f t="shared" si="15"/>
        <v>4835.0029691096997</v>
      </c>
    </row>
    <row r="50" spans="1:7" x14ac:dyDescent="0.25">
      <c r="A50" s="4">
        <f>$B$27</f>
        <v>24</v>
      </c>
      <c r="B50" s="4">
        <f>0.5+((1/3.14159)*(ATAN((A50-$H$28)/($F$29/2))))</f>
        <v>0.5</v>
      </c>
      <c r="C50" s="4">
        <f t="shared" ref="C50" si="16">$J$28*B50</f>
        <v>4000</v>
      </c>
      <c r="D50" s="4">
        <f t="shared" ref="D50" si="17">($J$28/2)-C50</f>
        <v>0</v>
      </c>
      <c r="E50" s="4">
        <f>IF(D50&lt;-$E$28,-$E$28,IF(D50&gt;$G$28,$G$28,D50))</f>
        <v>0</v>
      </c>
      <c r="F50" s="4">
        <f t="shared" ref="F50" si="18">C50+E50</f>
        <v>4000</v>
      </c>
    </row>
    <row r="52" spans="1:7" x14ac:dyDescent="0.25">
      <c r="A52" s="2" t="s">
        <v>22</v>
      </c>
    </row>
    <row r="54" spans="1:7" ht="15.75" thickBot="1" x14ac:dyDescent="0.3">
      <c r="A54" s="3" t="s">
        <v>23</v>
      </c>
      <c r="B54" s="1">
        <v>4000</v>
      </c>
      <c r="D54" s="3" t="s">
        <v>26</v>
      </c>
      <c r="E54" s="3">
        <v>400</v>
      </c>
      <c r="F54" s="3" t="s">
        <v>27</v>
      </c>
    </row>
    <row r="55" spans="1:7" ht="15.75" thickTop="1" x14ac:dyDescent="0.25">
      <c r="D55" s="3" t="s">
        <v>28</v>
      </c>
      <c r="E55" s="3">
        <f>B54/G56</f>
        <v>400</v>
      </c>
      <c r="F55" s="3" t="s">
        <v>25</v>
      </c>
    </row>
    <row r="56" spans="1:7" ht="15.75" thickBot="1" x14ac:dyDescent="0.3">
      <c r="E56" s="3" t="s">
        <v>24</v>
      </c>
      <c r="G56" s="1">
        <v>10</v>
      </c>
    </row>
    <row r="57" spans="1:7" ht="15.75" thickTop="1" x14ac:dyDescent="0.25"/>
  </sheetData>
  <sheetProtection selectLockedCells="1"/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Moran</dc:creator>
  <cp:lastModifiedBy>Matt Moran</cp:lastModifiedBy>
  <dcterms:created xsi:type="dcterms:W3CDTF">2017-07-10T04:49:59Z</dcterms:created>
  <dcterms:modified xsi:type="dcterms:W3CDTF">2017-10-19T02:40:08Z</dcterms:modified>
</cp:coreProperties>
</file>